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25" activeTab="0"/>
  </bookViews>
  <sheets>
    <sheet name="Live Calc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AShao</author>
  </authors>
  <commentList>
    <comment ref="B83" authorId="0">
      <text>
        <r>
          <rPr>
            <b/>
            <sz val="8"/>
            <rFont val="Tahoma"/>
            <family val="0"/>
          </rPr>
          <t>AShao:</t>
        </r>
        <r>
          <rPr>
            <sz val="8"/>
            <rFont val="Tahoma"/>
            <family val="0"/>
          </rPr>
          <t xml:space="preserve">
Pin=5.4x10^-9 in book</t>
        </r>
      </text>
    </comment>
  </commentList>
</comments>
</file>

<file path=xl/sharedStrings.xml><?xml version="1.0" encoding="utf-8"?>
<sst xmlns="http://schemas.openxmlformats.org/spreadsheetml/2006/main" count="166" uniqueCount="122">
  <si>
    <t>Implemented by Anthony Shao, Microcosm. Contact: bookproject@smad.com</t>
  </si>
  <si>
    <t>User Inputs in Orange</t>
  </si>
  <si>
    <t>Table 17-9. Parameter Calculations for a Passive Optical Sensor</t>
  </si>
  <si>
    <t>Parameter</t>
  </si>
  <si>
    <t>Parameters</t>
  </si>
  <si>
    <t>F-number of Optics, F#</t>
  </si>
  <si>
    <t>Along-Track FOV of Optical Systems</t>
  </si>
  <si>
    <t>Optics PSF as a Function of Distance, r, from Center of Detector</t>
  </si>
  <si>
    <t>Signal-to-noise Ratio of the Image, SNR</t>
  </si>
  <si>
    <t>Value</t>
  </si>
  <si>
    <t>Unit</t>
  </si>
  <si>
    <t>km</t>
  </si>
  <si>
    <t>km/s</t>
  </si>
  <si>
    <t>deg</t>
  </si>
  <si>
    <t>Constants and Conversion Factors</t>
  </si>
  <si>
    <t>Radius of the Earth</t>
  </si>
  <si>
    <r>
      <t>μ</t>
    </r>
    <r>
      <rPr>
        <b/>
        <vertAlign val="subscript"/>
        <sz val="10"/>
        <rFont val="Arial"/>
        <family val="2"/>
      </rPr>
      <t>EARTH</t>
    </r>
  </si>
  <si>
    <r>
      <t>km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  <r>
      <rPr>
        <vertAlign val="superscript"/>
        <sz val="10"/>
        <rFont val="Arial"/>
        <family val="2"/>
      </rPr>
      <t>2</t>
    </r>
  </si>
  <si>
    <t>Radian</t>
  </si>
  <si>
    <t>m</t>
  </si>
  <si>
    <t>bits</t>
  </si>
  <si>
    <t>Mbps</t>
  </si>
  <si>
    <t>bands</t>
  </si>
  <si>
    <r>
      <t>μ</t>
    </r>
    <r>
      <rPr>
        <sz val="10"/>
        <rFont val="Arial"/>
        <family val="0"/>
      </rPr>
      <t>s</t>
    </r>
  </si>
  <si>
    <t>kHz</t>
  </si>
  <si>
    <r>
      <t>μ</t>
    </r>
    <r>
      <rPr>
        <sz val="10"/>
        <rFont val="Georgia"/>
        <family val="1"/>
      </rPr>
      <t>m</t>
    </r>
  </si>
  <si>
    <t>pixels</t>
  </si>
  <si>
    <t>%</t>
  </si>
  <si>
    <t>K</t>
  </si>
  <si>
    <r>
      <t>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-m-sr</t>
    </r>
  </si>
  <si>
    <r>
      <t>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-sr</t>
    </r>
  </si>
  <si>
    <t>W/sr</t>
  </si>
  <si>
    <t>W</t>
  </si>
  <si>
    <t>J</t>
  </si>
  <si>
    <r>
      <t xml:space="preserve">Eccentricity, </t>
    </r>
    <r>
      <rPr>
        <b/>
        <i/>
        <sz val="10"/>
        <rFont val="Arial"/>
        <family val="2"/>
      </rPr>
      <t>e</t>
    </r>
  </si>
  <si>
    <r>
      <t xml:space="preserve">Semimajor Axis, </t>
    </r>
    <r>
      <rPr>
        <b/>
        <i/>
        <sz val="10"/>
        <rFont val="Arial"/>
        <family val="2"/>
      </rPr>
      <t>a</t>
    </r>
  </si>
  <si>
    <r>
      <t xml:space="preserve">Orbit Period, </t>
    </r>
    <r>
      <rPr>
        <b/>
        <i/>
        <sz val="10"/>
        <rFont val="Arial"/>
        <family val="2"/>
      </rPr>
      <t>P</t>
    </r>
  </si>
  <si>
    <r>
      <t xml:space="preserve">Ground Track Velocity (on Average), </t>
    </r>
    <r>
      <rPr>
        <b/>
        <i/>
        <sz val="10"/>
        <rFont val="Arial"/>
        <family val="2"/>
      </rPr>
      <t>V</t>
    </r>
    <r>
      <rPr>
        <b/>
        <i/>
        <vertAlign val="subscript"/>
        <sz val="10"/>
        <rFont val="Arial"/>
        <family val="2"/>
      </rPr>
      <t>g</t>
    </r>
  </si>
  <si>
    <r>
      <t>Node Shift per Orbit, Δ</t>
    </r>
    <r>
      <rPr>
        <b/>
        <i/>
        <sz val="10"/>
        <rFont val="Arial"/>
        <family val="2"/>
      </rPr>
      <t>L</t>
    </r>
  </si>
  <si>
    <r>
      <t xml:space="preserve">Earth Angular Radius (Maximum), </t>
    </r>
    <r>
      <rPr>
        <b/>
        <i/>
        <sz val="10"/>
        <rFont val="Arial"/>
        <family val="2"/>
      </rPr>
      <t>ρ</t>
    </r>
    <r>
      <rPr>
        <b/>
        <i/>
        <vertAlign val="subscript"/>
        <sz val="10"/>
        <rFont val="Arial"/>
        <family val="2"/>
      </rPr>
      <t>MAX</t>
    </r>
  </si>
  <si>
    <r>
      <t xml:space="preserve">Maximum Nadir Angle, </t>
    </r>
    <r>
      <rPr>
        <b/>
        <i/>
        <sz val="10"/>
        <rFont val="Arial"/>
        <family val="2"/>
      </rPr>
      <t>η</t>
    </r>
    <r>
      <rPr>
        <b/>
        <i/>
        <vertAlign val="subscript"/>
        <sz val="10"/>
        <rFont val="Arial"/>
        <family val="2"/>
      </rPr>
      <t>MAX</t>
    </r>
  </si>
  <si>
    <r>
      <t xml:space="preserve">Maximum Earth Central Angle, </t>
    </r>
    <r>
      <rPr>
        <b/>
        <i/>
        <sz val="10"/>
        <rFont val="Arial"/>
        <family val="2"/>
      </rPr>
      <t>λ</t>
    </r>
    <r>
      <rPr>
        <b/>
        <i/>
        <vertAlign val="subscript"/>
        <sz val="10"/>
        <rFont val="Arial"/>
        <family val="2"/>
      </rPr>
      <t>MAX</t>
    </r>
  </si>
  <si>
    <r>
      <t xml:space="preserve">Swath Width, </t>
    </r>
    <r>
      <rPr>
        <b/>
        <i/>
        <sz val="10"/>
        <rFont val="Arial"/>
        <family val="2"/>
      </rPr>
      <t>SW</t>
    </r>
  </si>
  <si>
    <t>NEΔT</t>
  </si>
  <si>
    <t>h</t>
  </si>
  <si>
    <r>
      <t>W-s</t>
    </r>
    <r>
      <rPr>
        <vertAlign val="superscript"/>
        <sz val="10"/>
        <rFont val="Arial"/>
        <family val="2"/>
      </rPr>
      <t>2</t>
    </r>
  </si>
  <si>
    <t>m/s</t>
  </si>
  <si>
    <t>k</t>
  </si>
  <si>
    <t>W-s/K</t>
  </si>
  <si>
    <t>min</t>
  </si>
  <si>
    <r>
      <t xml:space="preserve">Maximum Along-Track Ground Sampling Distance, </t>
    </r>
    <r>
      <rPr>
        <b/>
        <i/>
        <sz val="10"/>
        <rFont val="Arial"/>
        <family val="2"/>
      </rPr>
      <t>Y</t>
    </r>
    <r>
      <rPr>
        <b/>
        <i/>
        <vertAlign val="subscript"/>
        <sz val="10"/>
        <rFont val="Arial"/>
        <family val="2"/>
      </rPr>
      <t>MAX</t>
    </r>
  </si>
  <si>
    <r>
      <t>Along-Track Instantaneous Field of View,</t>
    </r>
    <r>
      <rPr>
        <b/>
        <i/>
        <sz val="10"/>
        <rFont val="Arial"/>
        <family val="2"/>
      </rPr>
      <t xml:space="preserve"> IFOV</t>
    </r>
    <r>
      <rPr>
        <b/>
        <i/>
        <vertAlign val="subscript"/>
        <sz val="10"/>
        <rFont val="Arial"/>
        <family val="2"/>
      </rPr>
      <t>Y</t>
    </r>
  </si>
  <si>
    <r>
      <t>Maximum Cross-Track Ground Sampling Distance,</t>
    </r>
    <r>
      <rPr>
        <b/>
        <i/>
        <sz val="10"/>
        <rFont val="Arial"/>
        <family val="2"/>
      </rPr>
      <t xml:space="preserve"> X</t>
    </r>
    <r>
      <rPr>
        <b/>
        <i/>
        <vertAlign val="subscript"/>
        <sz val="10"/>
        <rFont val="Arial"/>
        <family val="2"/>
      </rPr>
      <t>MAX</t>
    </r>
  </si>
  <si>
    <r>
      <t>Cross Track</t>
    </r>
    <r>
      <rPr>
        <b/>
        <i/>
        <sz val="10"/>
        <rFont val="Arial"/>
        <family val="2"/>
      </rPr>
      <t xml:space="preserve"> IFOV</t>
    </r>
    <r>
      <rPr>
        <b/>
        <i/>
        <vertAlign val="subscript"/>
        <sz val="10"/>
        <rFont val="Arial"/>
        <family val="2"/>
      </rPr>
      <t>X</t>
    </r>
  </si>
  <si>
    <r>
      <t xml:space="preserve">Cross-Track Ground Pixel Resolution at Nadir, </t>
    </r>
    <r>
      <rPr>
        <b/>
        <i/>
        <sz val="10"/>
        <rFont val="Arial"/>
        <family val="2"/>
      </rPr>
      <t>X</t>
    </r>
  </si>
  <si>
    <r>
      <t xml:space="preserve">Along-Track Pixel Resolution at Nadir, </t>
    </r>
    <r>
      <rPr>
        <b/>
        <i/>
        <sz val="10"/>
        <rFont val="Arial"/>
        <family val="2"/>
      </rPr>
      <t>Y</t>
    </r>
  </si>
  <si>
    <r>
      <t xml:space="preserve">Number of Cross-Track Pixels, </t>
    </r>
    <r>
      <rPr>
        <b/>
        <i/>
        <sz val="10"/>
        <rFont val="Arial"/>
        <family val="2"/>
      </rPr>
      <t>Z</t>
    </r>
    <r>
      <rPr>
        <b/>
        <i/>
        <vertAlign val="subscript"/>
        <sz val="10"/>
        <rFont val="Arial"/>
        <family val="2"/>
      </rPr>
      <t>c</t>
    </r>
  </si>
  <si>
    <r>
      <t>Number of Swaths Recorded Along-Track in 1 second,</t>
    </r>
    <r>
      <rPr>
        <b/>
        <i/>
        <sz val="10"/>
        <rFont val="Arial"/>
        <family val="2"/>
      </rPr>
      <t xml:space="preserve"> Z</t>
    </r>
    <r>
      <rPr>
        <b/>
        <i/>
        <vertAlign val="subscript"/>
        <sz val="10"/>
        <rFont val="Arial"/>
        <family val="2"/>
      </rPr>
      <t>a</t>
    </r>
  </si>
  <si>
    <r>
      <t xml:space="preserve">Number of Pixels Recorded in 1 Second, </t>
    </r>
    <r>
      <rPr>
        <b/>
        <i/>
        <sz val="10"/>
        <rFont val="Arial"/>
        <family val="2"/>
      </rPr>
      <t>Z</t>
    </r>
  </si>
  <si>
    <r>
      <t xml:space="preserve">Number of Bits used to Encode each Pixel, </t>
    </r>
    <r>
      <rPr>
        <b/>
        <i/>
        <sz val="10"/>
        <rFont val="Arial"/>
        <family val="2"/>
      </rPr>
      <t>B</t>
    </r>
  </si>
  <si>
    <r>
      <t xml:space="preserve">Number of Specral Bands,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bands</t>
    </r>
  </si>
  <si>
    <r>
      <t xml:space="preserve">Data Rate, </t>
    </r>
    <r>
      <rPr>
        <b/>
        <i/>
        <sz val="10"/>
        <rFont val="Arial"/>
        <family val="2"/>
      </rPr>
      <t>DR</t>
    </r>
  </si>
  <si>
    <r>
      <t xml:space="preserve">Swath Overlap, </t>
    </r>
    <r>
      <rPr>
        <b/>
        <i/>
        <sz val="10"/>
        <rFont val="Arial"/>
        <family val="2"/>
      </rPr>
      <t>O</t>
    </r>
  </si>
  <si>
    <r>
      <t xml:space="preserve">Pixel Integration Period, </t>
    </r>
    <r>
      <rPr>
        <b/>
        <i/>
        <sz val="10"/>
        <rFont val="Arial"/>
        <family val="2"/>
      </rPr>
      <t>T</t>
    </r>
    <r>
      <rPr>
        <b/>
        <i/>
        <vertAlign val="subscript"/>
        <sz val="10"/>
        <rFont val="Arial"/>
        <family val="2"/>
      </rPr>
      <t>i</t>
    </r>
  </si>
  <si>
    <r>
      <t xml:space="preserve">Resulting Pixel Read-out Frequency, 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p</t>
    </r>
  </si>
  <si>
    <r>
      <t xml:space="preserve">Width of Cross-Track Detectors, 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x</t>
    </r>
  </si>
  <si>
    <r>
      <t xml:space="preserve">Quality Factor for Imaging, </t>
    </r>
    <r>
      <rPr>
        <b/>
        <i/>
        <sz val="10"/>
        <rFont val="Arial"/>
        <family val="2"/>
      </rPr>
      <t>Q</t>
    </r>
    <r>
      <rPr>
        <b/>
        <sz val="10"/>
        <rFont val="Arial"/>
        <family val="2"/>
      </rPr>
      <t xml:space="preserve"> [Range: 0.4 &lt; Q &lt; 2.0 ]</t>
    </r>
  </si>
  <si>
    <r>
      <t xml:space="preserve">Operating Wavelength, </t>
    </r>
    <r>
      <rPr>
        <b/>
        <i/>
        <sz val="10"/>
        <rFont val="Arial"/>
        <family val="2"/>
      </rPr>
      <t>λ</t>
    </r>
  </si>
  <si>
    <r>
      <t>Focal Length,</t>
    </r>
    <r>
      <rPr>
        <b/>
        <i/>
        <sz val="10"/>
        <rFont val="Arial"/>
        <family val="2"/>
      </rPr>
      <t xml:space="preserve"> f</t>
    </r>
  </si>
  <si>
    <r>
      <t>Diffraction-limited Aperture Diameter,</t>
    </r>
    <r>
      <rPr>
        <b/>
        <i/>
        <sz val="10"/>
        <rFont val="Arial"/>
        <family val="2"/>
      </rPr>
      <t xml:space="preserve"> D</t>
    </r>
  </si>
  <si>
    <r>
      <t xml:space="preserve">Cut-off Frequency, 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c</t>
    </r>
  </si>
  <si>
    <r>
      <t xml:space="preserve">Cross-Track Nyquist Frequency, 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nc</t>
    </r>
  </si>
  <si>
    <r>
      <t xml:space="preserve">Along-Track Nyquist Frequency, 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na</t>
    </r>
  </si>
  <si>
    <r>
      <t xml:space="preserve">Relative Nyquist Frequency, 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qc</t>
    </r>
  </si>
  <si>
    <r>
      <t xml:space="preserve">Relative Nyquist Frequency, 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qa</t>
    </r>
  </si>
  <si>
    <r>
      <t xml:space="preserve">Optical Modulation Transfer Function for Clear Circular Optics, </t>
    </r>
    <r>
      <rPr>
        <b/>
        <i/>
        <sz val="10"/>
        <rFont val="Arial"/>
        <family val="2"/>
      </rPr>
      <t>MTF</t>
    </r>
    <r>
      <rPr>
        <b/>
        <i/>
        <vertAlign val="subscript"/>
        <sz val="10"/>
        <rFont val="Arial"/>
        <family val="2"/>
      </rPr>
      <t>0</t>
    </r>
  </si>
  <si>
    <r>
      <t xml:space="preserve">Detector MTF Corss-Track, </t>
    </r>
    <r>
      <rPr>
        <b/>
        <i/>
        <sz val="10"/>
        <rFont val="Arial"/>
        <family val="2"/>
      </rPr>
      <t>MTF</t>
    </r>
    <r>
      <rPr>
        <b/>
        <i/>
        <vertAlign val="subscript"/>
        <sz val="10"/>
        <rFont val="Arial"/>
        <family val="2"/>
      </rPr>
      <t>X</t>
    </r>
  </si>
  <si>
    <r>
      <t xml:space="preserve">Detector MTF Along-Track, </t>
    </r>
    <r>
      <rPr>
        <b/>
        <i/>
        <sz val="10"/>
        <rFont val="Arial"/>
        <family val="2"/>
      </rPr>
      <t>MTF</t>
    </r>
    <r>
      <rPr>
        <b/>
        <i/>
        <vertAlign val="subscript"/>
        <sz val="10"/>
        <rFont val="Arial"/>
        <family val="2"/>
      </rPr>
      <t>Y</t>
    </r>
  </si>
  <si>
    <r>
      <t xml:space="preserve">System MTF cross-track, </t>
    </r>
    <r>
      <rPr>
        <b/>
        <i/>
        <sz val="10"/>
        <rFont val="Arial"/>
        <family val="2"/>
      </rPr>
      <t>MTF</t>
    </r>
    <r>
      <rPr>
        <b/>
        <i/>
        <vertAlign val="subscript"/>
        <sz val="10"/>
        <rFont val="Arial"/>
        <family val="2"/>
      </rPr>
      <t>S</t>
    </r>
  </si>
  <si>
    <r>
      <t xml:space="preserve">Equivalent Blackbody Temperature, </t>
    </r>
    <r>
      <rPr>
        <b/>
        <i/>
        <sz val="10"/>
        <rFont val="Arial"/>
        <family val="2"/>
      </rPr>
      <t>T</t>
    </r>
  </si>
  <si>
    <r>
      <t>Operating Bandwidth, Δ</t>
    </r>
    <r>
      <rPr>
        <b/>
        <i/>
        <sz val="10"/>
        <rFont val="Arial"/>
        <family val="2"/>
      </rPr>
      <t>λ</t>
    </r>
  </si>
  <si>
    <r>
      <t xml:space="preserve">Blackbody Spectral Radiance,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λ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[Range: </t>
    </r>
    <r>
      <rPr>
        <b/>
        <i/>
        <sz val="10"/>
        <rFont val="Arial"/>
        <family val="2"/>
      </rPr>
      <t>λ</t>
    </r>
    <r>
      <rPr>
        <b/>
        <sz val="10"/>
        <rFont val="Arial"/>
        <family val="2"/>
      </rPr>
      <t xml:space="preserve"> ± Δ</t>
    </r>
    <r>
      <rPr>
        <b/>
        <i/>
        <sz val="10"/>
        <rFont val="Arial"/>
        <family val="2"/>
      </rPr>
      <t>λ</t>
    </r>
    <r>
      <rPr>
        <b/>
        <sz val="10"/>
        <rFont val="Arial"/>
        <family val="2"/>
      </rPr>
      <t>]</t>
    </r>
  </si>
  <si>
    <r>
      <t xml:space="preserve">Transmissivity of Atmosphere, </t>
    </r>
    <r>
      <rPr>
        <b/>
        <i/>
        <sz val="10"/>
        <rFont val="Arial"/>
        <family val="2"/>
      </rPr>
      <t>τ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λ</t>
    </r>
    <r>
      <rPr>
        <b/>
        <sz val="10"/>
        <rFont val="Arial"/>
        <family val="2"/>
      </rPr>
      <t>)*</t>
    </r>
  </si>
  <si>
    <r>
      <t xml:space="preserve">Upwelling Radiance,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upi</t>
    </r>
  </si>
  <si>
    <r>
      <t xml:space="preserve">Integrated Upwelling Radiance,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int</t>
    </r>
  </si>
  <si>
    <r>
      <t xml:space="preserve">Radiated Power, </t>
    </r>
    <r>
      <rPr>
        <b/>
        <i/>
        <sz val="10"/>
        <rFont val="Arial"/>
        <family val="2"/>
      </rPr>
      <t>L</t>
    </r>
    <r>
      <rPr>
        <b/>
        <sz val="10"/>
        <rFont val="Arial"/>
        <family val="2"/>
      </rPr>
      <t>, from a Single Detector Sample at Nadir</t>
    </r>
  </si>
  <si>
    <r>
      <t xml:space="preserve">Input Power at Sensor, 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in</t>
    </r>
  </si>
  <si>
    <r>
      <t xml:space="preserve">Optical Transmission Factor, </t>
    </r>
    <r>
      <rPr>
        <b/>
        <i/>
        <sz val="10"/>
        <rFont val="Arial"/>
        <family val="2"/>
      </rPr>
      <t>τ</t>
    </r>
    <r>
      <rPr>
        <b/>
        <i/>
        <vertAlign val="subscript"/>
        <sz val="10"/>
        <rFont val="Arial"/>
        <family val="2"/>
      </rPr>
      <t>o</t>
    </r>
  </si>
  <si>
    <r>
      <t xml:space="preserve">Input Power at the Detector Pixel, 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D</t>
    </r>
  </si>
  <si>
    <r>
      <t xml:space="preserve">Available Energy After Integration Time at Nadir, </t>
    </r>
    <r>
      <rPr>
        <b/>
        <i/>
        <sz val="10"/>
        <rFont val="Arial"/>
        <family val="2"/>
      </rPr>
      <t>E</t>
    </r>
  </si>
  <si>
    <r>
      <t xml:space="preserve">Number of Available Photons,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p</t>
    </r>
  </si>
  <si>
    <r>
      <t xml:space="preserve">Quantum Efficiency of Detector at </t>
    </r>
    <r>
      <rPr>
        <b/>
        <i/>
        <sz val="10"/>
        <rFont val="Arial"/>
        <family val="2"/>
      </rPr>
      <t>λ, QE</t>
    </r>
  </si>
  <si>
    <r>
      <t xml:space="preserve">Number of Photocarriers Available,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e</t>
    </r>
  </si>
  <si>
    <r>
      <t xml:space="preserve">Number of Noise Electrons,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n</t>
    </r>
  </si>
  <si>
    <r>
      <t xml:space="preserve">Number of Read-out Noise Electrons,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r</t>
    </r>
  </si>
  <si>
    <r>
      <t xml:space="preserve">Total Number of Noise Electrons,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t</t>
    </r>
  </si>
  <si>
    <r>
      <t xml:space="preserve">Sensor Dynamic Range, </t>
    </r>
    <r>
      <rPr>
        <b/>
        <i/>
        <sz val="10"/>
        <rFont val="Arial"/>
        <family val="2"/>
      </rPr>
      <t>DR</t>
    </r>
  </si>
  <si>
    <r>
      <t xml:space="preserve">Minimum Working Elevation Angle, </t>
    </r>
    <r>
      <rPr>
        <b/>
        <i/>
        <sz val="10"/>
        <rFont val="Arial"/>
        <family val="2"/>
      </rPr>
      <t>ε</t>
    </r>
    <r>
      <rPr>
        <b/>
        <i/>
        <vertAlign val="subscript"/>
        <sz val="10"/>
        <rFont val="Arial"/>
        <family val="2"/>
      </rPr>
      <t>MIN</t>
    </r>
  </si>
  <si>
    <r>
      <t xml:space="preserve">Altitude, </t>
    </r>
    <r>
      <rPr>
        <b/>
        <i/>
        <sz val="10"/>
        <rFont val="Arial"/>
        <family val="2"/>
      </rPr>
      <t>h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(at perigee)</t>
    </r>
  </si>
  <si>
    <r>
      <t xml:space="preserve">Altitude, </t>
    </r>
    <r>
      <rPr>
        <b/>
        <i/>
        <sz val="10"/>
        <rFont val="Arial"/>
        <family val="2"/>
      </rPr>
      <t>h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(at apogee)</t>
    </r>
  </si>
  <si>
    <r>
      <t>m</t>
    </r>
    <r>
      <rPr>
        <vertAlign val="superscript"/>
        <sz val="10"/>
        <rFont val="Arial"/>
        <family val="0"/>
      </rPr>
      <t>-1</t>
    </r>
  </si>
  <si>
    <r>
      <t>m</t>
    </r>
    <r>
      <rPr>
        <vertAlign val="superscript"/>
        <sz val="10"/>
        <rFont val="Arial"/>
        <family val="0"/>
      </rPr>
      <t>-1</t>
    </r>
  </si>
  <si>
    <r>
      <t xml:space="preserve">Maximum Slant Range, </t>
    </r>
    <r>
      <rPr>
        <b/>
        <i/>
        <sz val="10"/>
        <rFont val="Arial"/>
        <family val="2"/>
      </rPr>
      <t>R</t>
    </r>
    <r>
      <rPr>
        <b/>
        <i/>
        <vertAlign val="subscript"/>
        <sz val="10"/>
        <rFont val="Arial"/>
        <family val="2"/>
      </rPr>
      <t>S</t>
    </r>
  </si>
  <si>
    <r>
      <t xml:space="preserve">Number of Cross-Track Detector Samples at Nadir in One Pixel,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samp</t>
    </r>
  </si>
  <si>
    <r>
      <t xml:space="preserve">Number of Pixels for Whiskbroom Instrument,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m</t>
    </r>
  </si>
  <si>
    <r>
      <t xml:space="preserve">Emissivity, </t>
    </r>
    <r>
      <rPr>
        <b/>
        <i/>
        <sz val="10"/>
        <rFont val="Georgia"/>
        <family val="1"/>
      </rPr>
      <t>ε</t>
    </r>
  </si>
  <si>
    <r>
      <t xml:space="preserve">    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 xml:space="preserve">, in the range (0 &lt;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 xml:space="preserve"> &lt; 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)</t>
    </r>
  </si>
  <si>
    <r>
      <t xml:space="preserve">Spacial Frequency, 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X</t>
    </r>
  </si>
  <si>
    <r>
      <t>Spacial Frequency,</t>
    </r>
    <r>
      <rPr>
        <b/>
        <i/>
        <sz val="10"/>
        <rFont val="Arial"/>
        <family val="2"/>
      </rPr>
      <t xml:space="preserve"> F</t>
    </r>
    <r>
      <rPr>
        <b/>
        <i/>
        <vertAlign val="subscript"/>
        <sz val="10"/>
        <rFont val="Arial"/>
        <family val="2"/>
      </rPr>
      <t>Y</t>
    </r>
  </si>
  <si>
    <t xml:space="preserve">     C</t>
  </si>
  <si>
    <t>Speed of Light</t>
  </si>
  <si>
    <t>A. Orbit and Viewing Geometry</t>
  </si>
  <si>
    <t>B. Pixel Parameters and Data Rate</t>
  </si>
  <si>
    <t>C. Sensor Integration Parameters</t>
  </si>
  <si>
    <t>D. Sensor Optics</t>
  </si>
  <si>
    <t>E. Sensor Radiometry (for Nadir Viewing)</t>
  </si>
  <si>
    <t>F. Noise-Equivalent Temperature Difference</t>
  </si>
  <si>
    <r>
      <t xml:space="preserve">     Effective Wavelength, in the range (</t>
    </r>
    <r>
      <rPr>
        <b/>
        <i/>
        <sz val="10"/>
        <rFont val="Arial"/>
        <family val="2"/>
      </rPr>
      <t>λ</t>
    </r>
    <r>
      <rPr>
        <b/>
        <sz val="10"/>
        <rFont val="Arial"/>
        <family val="2"/>
      </rPr>
      <t xml:space="preserve"> ± Δ</t>
    </r>
    <r>
      <rPr>
        <b/>
        <i/>
        <sz val="10"/>
        <rFont val="Arial"/>
        <family val="2"/>
      </rPr>
      <t>λ)</t>
    </r>
  </si>
  <si>
    <t xml:space="preserve">     W</t>
  </si>
  <si>
    <r>
      <t xml:space="preserve">*See Fig. 15-5 to find the atmospheric transmissivity for the effective wavelength, </t>
    </r>
    <r>
      <rPr>
        <b/>
        <i/>
        <sz val="10"/>
        <rFont val="Arial"/>
        <family val="2"/>
      </rPr>
      <t>λ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μ</t>
    </r>
    <r>
      <rPr>
        <b/>
        <sz val="10"/>
        <rFont val="Arial"/>
        <family val="2"/>
      </rPr>
      <t>m)</t>
    </r>
  </si>
  <si>
    <t>See text for explanation.</t>
  </si>
  <si>
    <t>Version 1 (Incomplete). June 17, 2014. copyright, 2014, Microcosm, Inc.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</si>
</sst>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0E+00"/>
    <numFmt numFmtId="168" formatCode="0.00000000E+00"/>
    <numFmt numFmtId="169" formatCode="0.000000E+00"/>
    <numFmt numFmtId="170" formatCode="#,##0.0"/>
    <numFmt numFmtId="171" formatCode="0.00000"/>
    <numFmt numFmtId="172" formatCode="0.000E+00"/>
    <numFmt numFmtId="173" formatCode="0.0000E+00"/>
  </numFmts>
  <fonts count="54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i/>
      <sz val="10"/>
      <name val="Geneva"/>
      <family val="0"/>
    </font>
    <font>
      <sz val="8"/>
      <name val="Arial"/>
      <family val="0"/>
    </font>
    <font>
      <sz val="10"/>
      <name val="Georgia"/>
      <family val="1"/>
    </font>
    <font>
      <i/>
      <sz val="10"/>
      <name val="Georgia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name val="Georgia"/>
      <family val="1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Georg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63" applyFont="1" applyFill="1" applyBorder="1" applyAlignment="1">
      <alignment vertical="center" wrapText="1"/>
      <protection/>
    </xf>
    <xf numFmtId="0" fontId="1" fillId="33" borderId="10" xfId="6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/>
    </xf>
    <xf numFmtId="0" fontId="0" fillId="33" borderId="11" xfId="0" applyFill="1" applyBorder="1" applyAlignment="1">
      <alignment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8" fillId="0" borderId="0" xfId="0" applyFont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/>
    </xf>
    <xf numFmtId="164" fontId="0" fillId="0" borderId="16" xfId="0" applyNumberFormat="1" applyBorder="1" applyAlignment="1">
      <alignment/>
    </xf>
    <xf numFmtId="0" fontId="7" fillId="35" borderId="17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9" fillId="35" borderId="12" xfId="0" applyFont="1" applyFill="1" applyBorder="1" applyAlignment="1">
      <alignment/>
    </xf>
    <xf numFmtId="0" fontId="0" fillId="0" borderId="19" xfId="0" applyBorder="1" applyAlignment="1">
      <alignment/>
    </xf>
    <xf numFmtId="1" fontId="0" fillId="33" borderId="11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8" fillId="0" borderId="11" xfId="0" applyNumberFormat="1" applyFont="1" applyBorder="1" applyAlignment="1">
      <alignment/>
    </xf>
    <xf numFmtId="166" fontId="0" fillId="33" borderId="11" xfId="0" applyNumberFormat="1" applyFill="1" applyBorder="1" applyAlignment="1">
      <alignment/>
    </xf>
    <xf numFmtId="166" fontId="0" fillId="0" borderId="11" xfId="0" applyNumberFormat="1" applyBorder="1" applyAlignment="1">
      <alignment/>
    </xf>
    <xf numFmtId="0" fontId="7" fillId="35" borderId="20" xfId="0" applyFont="1" applyFill="1" applyBorder="1" applyAlignment="1">
      <alignment horizontal="left"/>
    </xf>
    <xf numFmtId="0" fontId="7" fillId="35" borderId="12" xfId="0" applyFont="1" applyFill="1" applyBorder="1" applyAlignment="1">
      <alignment/>
    </xf>
    <xf numFmtId="0" fontId="7" fillId="35" borderId="21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Fill="1" applyBorder="1" applyAlignment="1">
      <alignment horizontal="right"/>
    </xf>
    <xf numFmtId="167" fontId="0" fillId="0" borderId="16" xfId="0" applyNumberFormat="1" applyFill="1" applyBorder="1" applyAlignment="1">
      <alignment horizontal="right"/>
    </xf>
    <xf numFmtId="0" fontId="0" fillId="0" borderId="19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169" fontId="0" fillId="0" borderId="26" xfId="0" applyNumberFormat="1" applyFill="1" applyBorder="1" applyAlignment="1">
      <alignment horizontal="right"/>
    </xf>
    <xf numFmtId="0" fontId="0" fillId="0" borderId="27" xfId="0" applyFill="1" applyBorder="1" applyAlignment="1">
      <alignment horizontal="left"/>
    </xf>
    <xf numFmtId="0" fontId="7" fillId="0" borderId="0" xfId="0" applyFont="1" applyAlignment="1">
      <alignment horizontal="left"/>
    </xf>
    <xf numFmtId="11" fontId="0" fillId="0" borderId="11" xfId="0" applyNumberFormat="1" applyBorder="1" applyAlignment="1">
      <alignment/>
    </xf>
    <xf numFmtId="11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0" fillId="33" borderId="11" xfId="0" applyNumberForma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1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Alignment="1">
      <alignment/>
    </xf>
    <xf numFmtId="11" fontId="0" fillId="0" borderId="11" xfId="0" applyNumberFormat="1" applyFont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6" fillId="0" borderId="32" xfId="0" applyFont="1" applyBorder="1" applyAlignment="1">
      <alignment/>
    </xf>
    <xf numFmtId="9" fontId="0" fillId="33" borderId="11" xfId="0" applyNumberFormat="1" applyFill="1" applyBorder="1" applyAlignment="1">
      <alignment/>
    </xf>
    <xf numFmtId="172" fontId="0" fillId="0" borderId="0" xfId="0" applyNumberFormat="1" applyAlignment="1">
      <alignment/>
    </xf>
    <xf numFmtId="0" fontId="0" fillId="0" borderId="14" xfId="0" applyBorder="1" applyAlignment="1">
      <alignment/>
    </xf>
    <xf numFmtId="4" fontId="0" fillId="0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72" fontId="8" fillId="0" borderId="11" xfId="0" applyNumberFormat="1" applyFont="1" applyBorder="1" applyAlignment="1">
      <alignment/>
    </xf>
    <xf numFmtId="172" fontId="8" fillId="0" borderId="11" xfId="0" applyNumberFormat="1" applyFont="1" applyFill="1" applyBorder="1" applyAlignment="1">
      <alignment/>
    </xf>
    <xf numFmtId="166" fontId="0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33" borderId="0" xfId="0" applyFont="1" applyFill="1" applyAlignment="1">
      <alignment/>
    </xf>
    <xf numFmtId="11" fontId="0" fillId="0" borderId="11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7" fillId="34" borderId="33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173" fontId="8" fillId="0" borderId="14" xfId="0" applyNumberFormat="1" applyFont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7" fillId="35" borderId="33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5" borderId="39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표준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3.421875" style="0" customWidth="1"/>
    <col min="2" max="2" width="12.421875" style="0" customWidth="1"/>
    <col min="3" max="3" width="9.8515625" style="0" customWidth="1"/>
    <col min="4" max="4" width="14.7109375" style="0" customWidth="1"/>
    <col min="5" max="5" width="18.28125" style="0" customWidth="1"/>
    <col min="6" max="6" width="15.57421875" style="0" customWidth="1"/>
    <col min="7" max="7" width="7.8515625" style="0" customWidth="1"/>
    <col min="12" max="12" width="10.8515625" style="0" customWidth="1"/>
  </cols>
  <sheetData>
    <row r="1" spans="1:7" ht="12.75">
      <c r="A1" s="1" t="s">
        <v>2</v>
      </c>
      <c r="B1" s="2"/>
      <c r="C1" s="2"/>
      <c r="E1" s="89" t="s">
        <v>14</v>
      </c>
      <c r="F1" s="90"/>
      <c r="G1" s="91"/>
    </row>
    <row r="2" spans="1:7" ht="12.75">
      <c r="A2" s="2" t="s">
        <v>0</v>
      </c>
      <c r="B2" s="2"/>
      <c r="C2" s="2"/>
      <c r="E2" s="22" t="s">
        <v>15</v>
      </c>
      <c r="F2" s="23">
        <v>6378.1366</v>
      </c>
      <c r="G2" s="24" t="s">
        <v>11</v>
      </c>
    </row>
    <row r="3" spans="1:7" ht="15.75">
      <c r="A3" s="2" t="s">
        <v>121</v>
      </c>
      <c r="B3" s="2"/>
      <c r="C3" s="2"/>
      <c r="E3" s="25" t="s">
        <v>16</v>
      </c>
      <c r="F3" s="21">
        <v>398600.4356</v>
      </c>
      <c r="G3" s="26" t="s">
        <v>17</v>
      </c>
    </row>
    <row r="4" spans="1:7" ht="12.75">
      <c r="A4" s="3" t="s">
        <v>120</v>
      </c>
      <c r="B4" s="2"/>
      <c r="C4" s="2"/>
      <c r="E4" s="34" t="s">
        <v>18</v>
      </c>
      <c r="F4" s="36">
        <f>180/PI()</f>
        <v>57.29577951308232</v>
      </c>
      <c r="G4" s="37" t="s">
        <v>13</v>
      </c>
    </row>
    <row r="5" spans="5:7" ht="15" thickBot="1">
      <c r="E5" s="35" t="s">
        <v>44</v>
      </c>
      <c r="F5" s="39">
        <f>6.6260755E-34</f>
        <v>6.6260755E-34</v>
      </c>
      <c r="G5" s="40" t="s">
        <v>45</v>
      </c>
    </row>
    <row r="6" spans="1:7" ht="13.5" thickBot="1">
      <c r="A6" s="6" t="s">
        <v>1</v>
      </c>
      <c r="B6" s="5"/>
      <c r="C6" s="5"/>
      <c r="E6" s="35" t="s">
        <v>110</v>
      </c>
      <c r="F6" s="38">
        <v>299792458</v>
      </c>
      <c r="G6" s="41" t="s">
        <v>46</v>
      </c>
    </row>
    <row r="7" spans="5:7" ht="13.5" thickBot="1">
      <c r="E7" s="33" t="s">
        <v>47</v>
      </c>
      <c r="F7" s="42">
        <v>1.380658E-23</v>
      </c>
      <c r="G7" s="43" t="s">
        <v>48</v>
      </c>
    </row>
    <row r="8" ht="13.5" thickBot="1"/>
    <row r="9" spans="1:3" ht="12.75">
      <c r="A9" s="86" t="s">
        <v>111</v>
      </c>
      <c r="B9" s="87"/>
      <c r="C9" s="88"/>
    </row>
    <row r="10" spans="1:3" ht="12.75">
      <c r="A10" s="13" t="s">
        <v>3</v>
      </c>
      <c r="B10" s="12" t="s">
        <v>9</v>
      </c>
      <c r="C10" s="14" t="s">
        <v>10</v>
      </c>
    </row>
    <row r="11" spans="1:3" ht="12.75">
      <c r="A11" s="95" t="s">
        <v>34</v>
      </c>
      <c r="B11" s="31">
        <v>0</v>
      </c>
      <c r="C11" s="15"/>
    </row>
    <row r="12" spans="1:3" ht="15.75">
      <c r="A12" s="95" t="s">
        <v>98</v>
      </c>
      <c r="B12" s="28">
        <v>700</v>
      </c>
      <c r="C12" s="15" t="s">
        <v>11</v>
      </c>
    </row>
    <row r="13" spans="1:3" ht="15.75">
      <c r="A13" s="95" t="s">
        <v>99</v>
      </c>
      <c r="B13" s="29">
        <f>(F2+B12)*((1+B11)/(1-B11))-F2</f>
        <v>700</v>
      </c>
      <c r="C13" s="15" t="s">
        <v>11</v>
      </c>
    </row>
    <row r="14" spans="1:3" ht="12.75">
      <c r="A14" s="95" t="s">
        <v>35</v>
      </c>
      <c r="B14" s="29">
        <f>(2*F2+B12+B13)/2</f>
        <v>7078.1366</v>
      </c>
      <c r="C14" s="15" t="s">
        <v>11</v>
      </c>
    </row>
    <row r="15" spans="1:3" ht="12.75">
      <c r="A15" s="95" t="s">
        <v>36</v>
      </c>
      <c r="B15" s="50">
        <f>2*PI()*SQRT(B14^3/F3)/60</f>
        <v>98.7729769142907</v>
      </c>
      <c r="C15" s="16" t="s">
        <v>49</v>
      </c>
    </row>
    <row r="16" spans="1:3" ht="15.75">
      <c r="A16" s="95" t="s">
        <v>37</v>
      </c>
      <c r="B16" s="9">
        <f>2*PI()*F2/B15/60</f>
        <v>6.7621420730420825</v>
      </c>
      <c r="C16" s="15" t="s">
        <v>12</v>
      </c>
    </row>
    <row r="17" spans="1:3" ht="12.75">
      <c r="A17" s="95" t="s">
        <v>38</v>
      </c>
      <c r="B17" s="51">
        <f>B15/60*360/24</f>
        <v>24.693244228572677</v>
      </c>
      <c r="C17" s="15" t="s">
        <v>13</v>
      </c>
    </row>
    <row r="18" spans="1:3" ht="15.75">
      <c r="A18" s="95" t="s">
        <v>39</v>
      </c>
      <c r="B18" s="9">
        <f>F4*ASIN(F2/(F2+B12))</f>
        <v>64.30355344591534</v>
      </c>
      <c r="C18" s="15" t="s">
        <v>13</v>
      </c>
    </row>
    <row r="19" spans="1:3" ht="15.75">
      <c r="A19" s="95" t="s">
        <v>97</v>
      </c>
      <c r="B19" s="49">
        <v>20</v>
      </c>
      <c r="C19" s="15" t="s">
        <v>13</v>
      </c>
    </row>
    <row r="20" spans="1:3" ht="15.75">
      <c r="A20" s="95" t="s">
        <v>40</v>
      </c>
      <c r="B20" s="9">
        <f>F4*ASIN(SIN(B18/F4)*COS(B19/F4))</f>
        <v>57.86107385337177</v>
      </c>
      <c r="C20" s="15" t="s">
        <v>13</v>
      </c>
    </row>
    <row r="21" spans="1:3" ht="15.75">
      <c r="A21" s="95" t="s">
        <v>41</v>
      </c>
      <c r="B21" s="9">
        <f>90-B20-B19</f>
        <v>12.13892614662823</v>
      </c>
      <c r="C21" s="15" t="s">
        <v>13</v>
      </c>
    </row>
    <row r="22" spans="1:3" ht="15.75">
      <c r="A22" s="95" t="s">
        <v>102</v>
      </c>
      <c r="B22" s="10">
        <f>F2*SIN(B21/F4)/SIN(B20/F4)</f>
        <v>1583.9333217622416</v>
      </c>
      <c r="C22" s="15" t="s">
        <v>11</v>
      </c>
    </row>
    <row r="23" spans="1:3" ht="13.5" thickBot="1">
      <c r="A23" s="96" t="s">
        <v>42</v>
      </c>
      <c r="B23" s="52">
        <f>2*B21</f>
        <v>24.27785229325646</v>
      </c>
      <c r="C23" s="18" t="s">
        <v>13</v>
      </c>
    </row>
    <row r="24" ht="13.5" thickBot="1"/>
    <row r="25" spans="1:3" ht="12.75">
      <c r="A25" s="86" t="s">
        <v>112</v>
      </c>
      <c r="B25" s="87"/>
      <c r="C25" s="88"/>
    </row>
    <row r="26" spans="1:3" ht="12.75">
      <c r="A26" s="13" t="s">
        <v>3</v>
      </c>
      <c r="B26" s="12" t="s">
        <v>9</v>
      </c>
      <c r="C26" s="14" t="s">
        <v>10</v>
      </c>
    </row>
    <row r="27" spans="1:3" ht="15.75">
      <c r="A27" s="95" t="s">
        <v>50</v>
      </c>
      <c r="B27" s="8">
        <v>1.12</v>
      </c>
      <c r="C27" s="15" t="s">
        <v>11</v>
      </c>
    </row>
    <row r="28" spans="1:3" ht="15.75">
      <c r="A28" s="95" t="s">
        <v>51</v>
      </c>
      <c r="B28" s="53">
        <f>1.12/B22*F4</f>
        <v>0.040513872757760395</v>
      </c>
      <c r="C28" s="15" t="s">
        <v>13</v>
      </c>
    </row>
    <row r="29" spans="1:3" ht="15.75">
      <c r="A29" s="95" t="s">
        <v>52</v>
      </c>
      <c r="B29" s="8">
        <v>1.12</v>
      </c>
      <c r="C29" s="15" t="s">
        <v>11</v>
      </c>
    </row>
    <row r="30" spans="1:5" ht="15.75">
      <c r="A30" s="95" t="s">
        <v>103</v>
      </c>
      <c r="B30" s="8">
        <v>3</v>
      </c>
      <c r="C30" s="15"/>
      <c r="E30" s="47"/>
    </row>
    <row r="31" spans="1:3" ht="15.75">
      <c r="A31" s="95" t="s">
        <v>53</v>
      </c>
      <c r="B31" s="53">
        <f>B29/B22*F4/B30</f>
        <v>0.013504624252586798</v>
      </c>
      <c r="C31" s="15" t="s">
        <v>13</v>
      </c>
    </row>
    <row r="32" spans="1:3" ht="12.75">
      <c r="A32" s="95" t="s">
        <v>54</v>
      </c>
      <c r="B32" s="54">
        <f>B31*B30*B12*1000/F4</f>
        <v>494.97033064986783</v>
      </c>
      <c r="C32" s="15" t="s">
        <v>19</v>
      </c>
    </row>
    <row r="33" spans="1:3" ht="12.75">
      <c r="A33" s="95" t="s">
        <v>55</v>
      </c>
      <c r="B33" s="54">
        <f>B28*B12/F4*1000</f>
        <v>494.9703306498678</v>
      </c>
      <c r="C33" s="15" t="s">
        <v>19</v>
      </c>
    </row>
    <row r="34" spans="1:3" ht="15.75">
      <c r="A34" s="95" t="s">
        <v>56</v>
      </c>
      <c r="B34" s="55">
        <f>2*B20/B31</f>
        <v>8569.075713793152</v>
      </c>
      <c r="C34" s="15" t="s">
        <v>26</v>
      </c>
    </row>
    <row r="35" spans="1:3" ht="15.75">
      <c r="A35" s="95" t="s">
        <v>57</v>
      </c>
      <c r="B35" s="56">
        <f>B16/B33*1000</f>
        <v>13.661711933650198</v>
      </c>
      <c r="C35" s="15"/>
    </row>
    <row r="36" spans="1:3" ht="12.75">
      <c r="A36" s="95" t="s">
        <v>58</v>
      </c>
      <c r="B36" s="55">
        <f>B34*B35</f>
        <v>117068.24393947999</v>
      </c>
      <c r="C36" s="15" t="s">
        <v>26</v>
      </c>
    </row>
    <row r="37" spans="1:3" ht="12.75">
      <c r="A37" s="95" t="s">
        <v>59</v>
      </c>
      <c r="B37" s="27">
        <v>14</v>
      </c>
      <c r="C37" s="15" t="s">
        <v>20</v>
      </c>
    </row>
    <row r="38" spans="1:3" ht="15.75">
      <c r="A38" s="95" t="s">
        <v>60</v>
      </c>
      <c r="B38" s="27">
        <v>5</v>
      </c>
      <c r="C38" s="15" t="s">
        <v>22</v>
      </c>
    </row>
    <row r="39" spans="1:3" ht="13.5" thickBot="1">
      <c r="A39" s="96" t="s">
        <v>61</v>
      </c>
      <c r="B39" s="17">
        <f>B36*B37*B38/10^6</f>
        <v>8.194777075763598</v>
      </c>
      <c r="C39" s="18" t="s">
        <v>21</v>
      </c>
    </row>
    <row r="40" ht="13.5" thickBot="1"/>
    <row r="41" spans="1:3" ht="12.75">
      <c r="A41" s="86" t="s">
        <v>113</v>
      </c>
      <c r="B41" s="87"/>
      <c r="C41" s="88"/>
    </row>
    <row r="42" spans="1:3" ht="12.75">
      <c r="A42" s="13" t="s">
        <v>4</v>
      </c>
      <c r="B42" s="12" t="s">
        <v>9</v>
      </c>
      <c r="C42" s="14" t="s">
        <v>10</v>
      </c>
    </row>
    <row r="43" spans="1:3" ht="15.75">
      <c r="A43" s="95" t="s">
        <v>104</v>
      </c>
      <c r="B43" s="8">
        <v>16</v>
      </c>
      <c r="C43" s="15" t="s">
        <v>26</v>
      </c>
    </row>
    <row r="44" spans="1:3" ht="12.75">
      <c r="A44" s="95" t="s">
        <v>62</v>
      </c>
      <c r="B44" s="8">
        <v>1.185</v>
      </c>
      <c r="C44" s="19"/>
    </row>
    <row r="45" spans="1:3" ht="15.75">
      <c r="A45" s="95" t="s">
        <v>63</v>
      </c>
      <c r="B45" s="10">
        <f>B33*1000/B16*B43/B44*B32*1000/(2*PI()*B12)/10^6</f>
        <v>111.22380993437993</v>
      </c>
      <c r="C45" s="20" t="s">
        <v>23</v>
      </c>
    </row>
    <row r="46" spans="1:3" ht="16.5" thickBot="1">
      <c r="A46" s="96" t="s">
        <v>64</v>
      </c>
      <c r="B46" s="52">
        <f>1/(B45)*(10^6/10^3)</f>
        <v>8.990880644980441</v>
      </c>
      <c r="C46" s="18" t="s">
        <v>24</v>
      </c>
    </row>
    <row r="47" ht="13.5" thickBot="1">
      <c r="A47" s="4"/>
    </row>
    <row r="48" spans="1:3" ht="12.75">
      <c r="A48" s="86" t="s">
        <v>114</v>
      </c>
      <c r="B48" s="87"/>
      <c r="C48" s="88"/>
    </row>
    <row r="49" spans="1:3" ht="13.5" thickBot="1">
      <c r="A49" s="64" t="s">
        <v>4</v>
      </c>
      <c r="B49" s="65" t="s">
        <v>9</v>
      </c>
      <c r="C49" s="66" t="s">
        <v>10</v>
      </c>
    </row>
    <row r="50" spans="1:3" ht="15.75">
      <c r="A50" s="97" t="s">
        <v>65</v>
      </c>
      <c r="B50" s="67">
        <v>50</v>
      </c>
      <c r="C50" s="68" t="s">
        <v>25</v>
      </c>
    </row>
    <row r="51" spans="1:4" ht="12.75">
      <c r="A51" s="95" t="s">
        <v>66</v>
      </c>
      <c r="B51" s="48">
        <v>0.4</v>
      </c>
      <c r="C51" s="20"/>
      <c r="D51" s="11">
        <f>IF(OR(B51&lt;0.4,B51&gt;2),"*Note: The Quality Factor must be between the range of 0.4 and 2.0 (A factor of 1.1 is good image quality).","")</f>
      </c>
    </row>
    <row r="52" spans="1:3" ht="12.75">
      <c r="A52" s="95" t="s">
        <v>67</v>
      </c>
      <c r="B52" s="8">
        <v>10.8</v>
      </c>
      <c r="C52" s="20" t="s">
        <v>25</v>
      </c>
    </row>
    <row r="53" spans="1:3" ht="12.75">
      <c r="A53" s="95" t="s">
        <v>68</v>
      </c>
      <c r="B53" s="32">
        <f>B12*1000*B50/10^6/(B32)/B30</f>
        <v>0.023570436335747638</v>
      </c>
      <c r="C53" s="15" t="s">
        <v>19</v>
      </c>
    </row>
    <row r="54" spans="1:3" ht="12.75">
      <c r="A54" s="95" t="s">
        <v>69</v>
      </c>
      <c r="B54" s="32">
        <f>B52/10^6*B53/(B51*B50/10^6)</f>
        <v>0.012728035621303722</v>
      </c>
      <c r="C54" s="15" t="s">
        <v>19</v>
      </c>
    </row>
    <row r="55" spans="1:3" ht="12.75">
      <c r="A55" s="95" t="s">
        <v>5</v>
      </c>
      <c r="B55" s="32">
        <f>B53/B54</f>
        <v>1.851851851851852</v>
      </c>
      <c r="C55" s="15"/>
    </row>
    <row r="56" spans="1:3" ht="12.75">
      <c r="A56" s="95" t="s">
        <v>6</v>
      </c>
      <c r="B56" s="57">
        <f>B28*B43</f>
        <v>0.6482219641241663</v>
      </c>
      <c r="C56" s="15" t="s">
        <v>13</v>
      </c>
    </row>
    <row r="57" spans="1:3" ht="15.75">
      <c r="A57" s="95" t="s">
        <v>70</v>
      </c>
      <c r="B57" s="29">
        <f>B54/(B52/10^6*B53)</f>
        <v>49999.99999999999</v>
      </c>
      <c r="C57" s="16" t="s">
        <v>100</v>
      </c>
    </row>
    <row r="58" spans="1:5" ht="15.75">
      <c r="A58" s="95" t="s">
        <v>71</v>
      </c>
      <c r="B58" s="29">
        <f>1/(2*B50/10^6)</f>
        <v>10000</v>
      </c>
      <c r="C58" s="16" t="s">
        <v>100</v>
      </c>
      <c r="E58" s="61"/>
    </row>
    <row r="59" spans="1:3" ht="15.75">
      <c r="A59" s="95" t="s">
        <v>72</v>
      </c>
      <c r="B59" s="55">
        <f>B58/B30</f>
        <v>3333.3333333333335</v>
      </c>
      <c r="C59" s="16" t="s">
        <v>101</v>
      </c>
    </row>
    <row r="60" spans="1:3" ht="15.75">
      <c r="A60" s="95" t="s">
        <v>73</v>
      </c>
      <c r="B60" s="10">
        <f>B58/B57*100</f>
        <v>20.000000000000004</v>
      </c>
      <c r="C60" s="15" t="s">
        <v>27</v>
      </c>
    </row>
    <row r="61" spans="1:3" ht="15.75">
      <c r="A61" s="95" t="s">
        <v>74</v>
      </c>
      <c r="B61" s="10">
        <f>B59/B57*100</f>
        <v>6.666666666666668</v>
      </c>
      <c r="C61" s="15" t="s">
        <v>27</v>
      </c>
    </row>
    <row r="62" spans="1:3" ht="12.75">
      <c r="A62" s="95" t="s">
        <v>7</v>
      </c>
      <c r="B62" s="77"/>
      <c r="C62" s="15"/>
    </row>
    <row r="63" spans="1:3" ht="15.75">
      <c r="A63" s="95" t="s">
        <v>75</v>
      </c>
      <c r="B63" s="76">
        <f>2*B65/PI()*(PI()/2-B65/(B57*SQRT(1-B65^2))-ASIN(B65))</f>
        <v>0.3333296578073638</v>
      </c>
      <c r="C63" s="15"/>
    </row>
    <row r="64" spans="1:4" ht="15.75">
      <c r="A64" s="95" t="s">
        <v>106</v>
      </c>
      <c r="B64" s="73">
        <v>25000</v>
      </c>
      <c r="C64" s="59"/>
      <c r="D64" s="11">
        <f>IF(OR(B64&lt;0,B64&gt;B57),"Choose a value for F within the given range","")</f>
      </c>
    </row>
    <row r="65" spans="1:3" ht="12.75">
      <c r="A65" s="98" t="s">
        <v>109</v>
      </c>
      <c r="B65" s="72">
        <f>B64/B57</f>
        <v>0.5000000000000001</v>
      </c>
      <c r="C65" s="59"/>
    </row>
    <row r="66" spans="1:3" ht="15.75">
      <c r="A66" s="95" t="s">
        <v>107</v>
      </c>
      <c r="B66" s="75"/>
      <c r="C66" s="16" t="s">
        <v>101</v>
      </c>
    </row>
    <row r="67" spans="1:3" ht="15.75">
      <c r="A67" s="95" t="s">
        <v>108</v>
      </c>
      <c r="B67" s="75"/>
      <c r="C67" s="16" t="s">
        <v>101</v>
      </c>
    </row>
    <row r="68" spans="1:3" ht="15.75">
      <c r="A68" s="95" t="s">
        <v>76</v>
      </c>
      <c r="B68" s="74"/>
      <c r="C68" s="15"/>
    </row>
    <row r="69" spans="1:3" ht="15.75">
      <c r="A69" s="95" t="s">
        <v>77</v>
      </c>
      <c r="B69" s="74"/>
      <c r="C69" s="15"/>
    </row>
    <row r="70" spans="1:3" ht="16.5" thickBot="1">
      <c r="A70" s="96" t="s">
        <v>78</v>
      </c>
      <c r="B70" s="71">
        <f>B63*B68</f>
        <v>0</v>
      </c>
      <c r="C70" s="18"/>
    </row>
    <row r="71" ht="13.5" thickBot="1">
      <c r="A71" s="4"/>
    </row>
    <row r="72" spans="1:3" ht="12.75">
      <c r="A72" s="89" t="s">
        <v>115</v>
      </c>
      <c r="B72" s="90"/>
      <c r="C72" s="91"/>
    </row>
    <row r="73" spans="1:3" ht="12.75">
      <c r="A73" s="13" t="s">
        <v>4</v>
      </c>
      <c r="B73" s="12" t="s">
        <v>9</v>
      </c>
      <c r="C73" s="14" t="s">
        <v>10</v>
      </c>
    </row>
    <row r="74" spans="1:3" ht="12.75">
      <c r="A74" s="95" t="s">
        <v>79</v>
      </c>
      <c r="B74" s="8">
        <v>290</v>
      </c>
      <c r="C74" s="15" t="s">
        <v>28</v>
      </c>
    </row>
    <row r="75" spans="1:3" ht="12.75">
      <c r="A75" s="95" t="s">
        <v>80</v>
      </c>
      <c r="B75" s="8">
        <v>0.4</v>
      </c>
      <c r="C75" s="20" t="s">
        <v>25</v>
      </c>
    </row>
    <row r="76" spans="1:5" ht="12.75">
      <c r="A76" s="95" t="s">
        <v>105</v>
      </c>
      <c r="B76" s="48">
        <v>1</v>
      </c>
      <c r="C76" s="20"/>
      <c r="E76" s="60"/>
    </row>
    <row r="77" spans="1:3" ht="15.75">
      <c r="A77" s="95" t="s">
        <v>81</v>
      </c>
      <c r="B77" s="30"/>
      <c r="C77" s="15" t="s">
        <v>29</v>
      </c>
    </row>
    <row r="78" spans="1:4" ht="12.75">
      <c r="A78" s="95" t="s">
        <v>117</v>
      </c>
      <c r="B78" s="78">
        <v>10.8</v>
      </c>
      <c r="C78" s="20" t="s">
        <v>25</v>
      </c>
      <c r="D78" s="11">
        <f>IF(OR(B78&lt;(B52-B75),B78&gt;(B52+B75)),"*Choose a value for λ in the range λ ± Δλ","")</f>
      </c>
    </row>
    <row r="79" spans="1:3" ht="12.75">
      <c r="A79" s="95" t="s">
        <v>82</v>
      </c>
      <c r="B79" s="69">
        <v>0.8</v>
      </c>
      <c r="C79" s="15"/>
    </row>
    <row r="80" spans="1:3" ht="15.75">
      <c r="A80" s="95" t="s">
        <v>83</v>
      </c>
      <c r="B80" s="62"/>
      <c r="C80" s="15" t="s">
        <v>30</v>
      </c>
    </row>
    <row r="81" spans="1:3" ht="15.75">
      <c r="A81" s="95" t="s">
        <v>84</v>
      </c>
      <c r="B81" s="7"/>
      <c r="C81" s="15" t="s">
        <v>30</v>
      </c>
    </row>
    <row r="82" spans="1:3" ht="12.75">
      <c r="A82" s="95" t="s">
        <v>85</v>
      </c>
      <c r="B82" s="55">
        <f>B81*B32*B33/B30</f>
        <v>0</v>
      </c>
      <c r="C82" s="15" t="s">
        <v>31</v>
      </c>
    </row>
    <row r="83" spans="1:4" ht="15.75">
      <c r="A83" s="95" t="s">
        <v>86</v>
      </c>
      <c r="B83" s="79">
        <v>5.4E-09</v>
      </c>
      <c r="C83" s="15" t="s">
        <v>32</v>
      </c>
      <c r="D83" s="70"/>
    </row>
    <row r="84" spans="1:3" ht="15.75">
      <c r="A84" s="95" t="s">
        <v>87</v>
      </c>
      <c r="B84" s="8">
        <v>0.8</v>
      </c>
      <c r="C84" s="15"/>
    </row>
    <row r="85" spans="1:3" ht="15.75">
      <c r="A85" s="95" t="s">
        <v>88</v>
      </c>
      <c r="B85" s="45">
        <f>B83*B84</f>
        <v>4.320000000000001E-09</v>
      </c>
      <c r="C85" s="15" t="s">
        <v>32</v>
      </c>
    </row>
    <row r="86" spans="1:4" ht="12.75">
      <c r="A86" s="95" t="s">
        <v>89</v>
      </c>
      <c r="B86" s="63">
        <f>B85*B45*10^-6/B30</f>
        <v>1.601622863055071E-13</v>
      </c>
      <c r="C86" s="15" t="s">
        <v>33</v>
      </c>
      <c r="D86" s="58"/>
    </row>
    <row r="87" spans="1:6" ht="14.25">
      <c r="A87" s="95" t="s">
        <v>90</v>
      </c>
      <c r="B87" s="63">
        <f>B86*B78*10^-6/(F5*F6)</f>
        <v>8707769.65425054</v>
      </c>
      <c r="C87" s="15"/>
      <c r="D87" s="58"/>
      <c r="F87" s="58"/>
    </row>
    <row r="88" spans="1:3" ht="12.75">
      <c r="A88" s="95" t="s">
        <v>91</v>
      </c>
      <c r="B88" s="8">
        <v>0.8</v>
      </c>
      <c r="C88" s="15"/>
    </row>
    <row r="89" spans="1:6" ht="14.25">
      <c r="A89" s="95" t="s">
        <v>92</v>
      </c>
      <c r="B89" s="63">
        <f>B87*B88</f>
        <v>6966215.723400433</v>
      </c>
      <c r="C89" s="15"/>
      <c r="F89" s="58"/>
    </row>
    <row r="90" spans="1:3" ht="14.25">
      <c r="A90" s="95" t="s">
        <v>93</v>
      </c>
      <c r="B90" s="54">
        <f>SQRT(B89)</f>
        <v>2639.3589606948944</v>
      </c>
      <c r="C90" s="15"/>
    </row>
    <row r="91" spans="1:3" ht="14.25">
      <c r="A91" s="95" t="s">
        <v>94</v>
      </c>
      <c r="B91" s="85">
        <v>5000</v>
      </c>
      <c r="C91" s="15"/>
    </row>
    <row r="92" spans="1:3" ht="14.25">
      <c r="A92" s="95" t="s">
        <v>95</v>
      </c>
      <c r="B92" s="55">
        <f>SQRT(B90^2+B91^2)</f>
        <v>5653.867324531097</v>
      </c>
      <c r="C92" s="15"/>
    </row>
    <row r="93" spans="1:6" ht="12.75">
      <c r="A93" s="95" t="s">
        <v>8</v>
      </c>
      <c r="B93" s="55">
        <f>B89/B92</f>
        <v>1232.1151741879926</v>
      </c>
      <c r="C93" s="15"/>
      <c r="F93" s="58"/>
    </row>
    <row r="94" spans="1:3" ht="13.5" thickBot="1">
      <c r="A94" s="96" t="s">
        <v>96</v>
      </c>
      <c r="B94" s="80">
        <f>B89/B91</f>
        <v>1393.2431446800865</v>
      </c>
      <c r="C94" s="18"/>
    </row>
    <row r="95" spans="1:2" ht="12.75">
      <c r="A95" s="4" t="s">
        <v>119</v>
      </c>
      <c r="B95" s="44"/>
    </row>
    <row r="96" ht="13.5" thickBot="1">
      <c r="A96" s="4"/>
    </row>
    <row r="97" spans="1:3" ht="13.5" thickBot="1">
      <c r="A97" s="92" t="s">
        <v>116</v>
      </c>
      <c r="B97" s="93"/>
      <c r="C97" s="94"/>
    </row>
    <row r="98" spans="1:3" ht="12.75">
      <c r="A98" s="81" t="s">
        <v>3</v>
      </c>
      <c r="B98" s="82" t="s">
        <v>9</v>
      </c>
      <c r="C98" s="83" t="s">
        <v>10</v>
      </c>
    </row>
    <row r="99" spans="1:3" ht="12.75">
      <c r="A99" s="98" t="s">
        <v>43</v>
      </c>
      <c r="B99" s="46"/>
      <c r="C99" s="15" t="s">
        <v>28</v>
      </c>
    </row>
    <row r="100" spans="1:3" ht="13.5" thickBot="1">
      <c r="A100" s="99" t="s">
        <v>118</v>
      </c>
      <c r="B100" s="84"/>
      <c r="C100" s="18"/>
    </row>
    <row r="101" ht="12.75">
      <c r="A101" s="4"/>
    </row>
    <row r="102" ht="12.75">
      <c r="A102" s="4"/>
    </row>
  </sheetData>
  <sheetProtection/>
  <mergeCells count="7">
    <mergeCell ref="A48:C48"/>
    <mergeCell ref="A72:C72"/>
    <mergeCell ref="A97:C97"/>
    <mergeCell ref="E1:G1"/>
    <mergeCell ref="A9:C9"/>
    <mergeCell ref="A25:C25"/>
    <mergeCell ref="A41:C41"/>
  </mergeCells>
  <printOptions/>
  <pageMargins left="0.5" right="0.5" top="0.5" bottom="0.5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Anthony Shao</cp:lastModifiedBy>
  <cp:lastPrinted>2012-03-01T19:02:37Z</cp:lastPrinted>
  <dcterms:created xsi:type="dcterms:W3CDTF">2011-07-28T22:17:54Z</dcterms:created>
  <dcterms:modified xsi:type="dcterms:W3CDTF">2014-06-17T21:59:33Z</dcterms:modified>
  <cp:category/>
  <cp:version/>
  <cp:contentType/>
  <cp:contentStatus/>
</cp:coreProperties>
</file>